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930" windowHeight="99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" i="1" l="1"/>
  <c r="AG25" i="1" l="1"/>
  <c r="S13" i="1" l="1"/>
  <c r="S16" i="1"/>
  <c r="S11" i="1"/>
  <c r="S9" i="1"/>
  <c r="O22" i="1" l="1"/>
  <c r="O35" i="1" l="1"/>
  <c r="C40" i="1"/>
  <c r="AJ27" i="1"/>
  <c r="AJ26" i="1"/>
  <c r="AG30" i="1" l="1"/>
  <c r="O29" i="1"/>
  <c r="O27" i="1"/>
  <c r="O33" i="1"/>
  <c r="O37" i="1" l="1"/>
  <c r="AG33" i="1" s="1"/>
  <c r="O24" i="1"/>
  <c r="AG22" i="1" s="1"/>
  <c r="AG29" i="1" l="1"/>
  <c r="O42" i="1" s="1"/>
  <c r="O40" i="1" l="1"/>
  <c r="O44" i="1" l="1"/>
  <c r="AG32" i="1" s="1"/>
  <c r="AG34" i="1"/>
</calcChain>
</file>

<file path=xl/sharedStrings.xml><?xml version="1.0" encoding="utf-8"?>
<sst xmlns="http://schemas.openxmlformats.org/spreadsheetml/2006/main" count="55" uniqueCount="42">
  <si>
    <t>h</t>
  </si>
  <si>
    <t>Kč</t>
  </si>
  <si>
    <t>Hrubá mzda</t>
  </si>
  <si>
    <t>Superhrubá mzda</t>
  </si>
  <si>
    <t>Daňový základ</t>
  </si>
  <si>
    <t>Odvody za zaměstnavatele</t>
  </si>
  <si>
    <t>částka pro hranici odvodu</t>
  </si>
  <si>
    <t>Odvody za zaměstnance</t>
  </si>
  <si>
    <t>minimální mzda</t>
  </si>
  <si>
    <t>minimální zdrav. pojištění</t>
  </si>
  <si>
    <t>Zálohová daň</t>
  </si>
  <si>
    <t>sleva na poplatníka</t>
  </si>
  <si>
    <t>sleva na studenta</t>
  </si>
  <si>
    <t>celková sleva na dani</t>
  </si>
  <si>
    <t>ano</t>
  </si>
  <si>
    <t>ne</t>
  </si>
  <si>
    <t>15% ze základu</t>
  </si>
  <si>
    <t>Čistá mzda</t>
  </si>
  <si>
    <t>odvody</t>
  </si>
  <si>
    <t>čistá mzda</t>
  </si>
  <si>
    <t>daň</t>
  </si>
  <si>
    <t>Počet odpracovaných hodin</t>
  </si>
  <si>
    <t>Hrubá hodinová mzda</t>
  </si>
  <si>
    <t>Sociální pojištění       (25% z hrubé mzdy)</t>
  </si>
  <si>
    <t>Zdravotní pojištění       (9% z hrubé mzdy)</t>
  </si>
  <si>
    <t>Sociální pojištění       (6,5% z hrubé mzdy)</t>
  </si>
  <si>
    <t>Zdravotní pojištění (4,5% z hrubé mzdy)</t>
  </si>
  <si>
    <t>Doplatek zdravotního pojištění do minimální výše</t>
  </si>
  <si>
    <t>pole určená k vyplnění</t>
  </si>
  <si>
    <t>Podepsané prohlášení na daň (ano/ne)</t>
  </si>
  <si>
    <t>Jste student? (ano/ne)</t>
  </si>
  <si>
    <t>Počet dětí pro uplatnění slevy na daň</t>
  </si>
  <si>
    <t>Doplatek do minima zdravotního pojištění odvádí jiný zaměstnavatel? (ano/ne)</t>
  </si>
  <si>
    <t>Vytvořila Agentura STUDENT s.r.o.</t>
  </si>
  <si>
    <t>sleva na 1.dítě rok</t>
  </si>
  <si>
    <t>sleva na 2.dítě rok</t>
  </si>
  <si>
    <t>sleva na 3.dítě a víc rok</t>
  </si>
  <si>
    <t>Srážková daň</t>
  </si>
  <si>
    <t>částka pro určení srážkové daně (včetně)</t>
  </si>
  <si>
    <t>Mzdová kalkulačka pro výpočet mzdy v roce 2018</t>
  </si>
  <si>
    <t>Bonus na dítě</t>
  </si>
  <si>
    <t>(včetně bonusu na dítě)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</si>
</sst>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2" fontId="0" fillId="2" borderId="0" xfId="0" applyNumberFormat="1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2" borderId="0" xfId="0" applyFill="1"/>
    <xf numFmtId="4" fontId="5" fillId="2" borderId="0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2" fillId="0" borderId="0" xfId="0" applyFont="1" applyFill="1" applyProtection="1">
      <protection hidden="1"/>
    </xf>
    <xf numFmtId="2" fontId="6" fillId="2" borderId="0" xfId="0" applyNumberFormat="1" applyFont="1" applyFill="1" applyBorder="1" applyAlignment="1" applyProtection="1">
      <alignment horizontal="right"/>
      <protection hidden="1"/>
    </xf>
    <xf numFmtId="4" fontId="0" fillId="2" borderId="1" xfId="0" applyNumberFormat="1" applyFill="1" applyBorder="1" applyAlignment="1" applyProtection="1">
      <alignment horizontal="right"/>
      <protection hidden="1"/>
    </xf>
    <xf numFmtId="4" fontId="0" fillId="2" borderId="2" xfId="0" applyNumberForma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right"/>
      <protection locked="0" hidden="1"/>
    </xf>
    <xf numFmtId="0" fontId="1" fillId="3" borderId="2" xfId="0" applyFont="1" applyFill="1" applyBorder="1" applyAlignment="1" applyProtection="1">
      <alignment horizontal="right"/>
      <protection locked="0"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0" fontId="1" fillId="3" borderId="2" xfId="0" applyFont="1" applyFill="1" applyBorder="1" applyAlignment="1" applyProtection="1">
      <alignment horizontal="center"/>
      <protection locked="0" hidden="1"/>
    </xf>
    <xf numFmtId="0" fontId="1" fillId="3" borderId="1" xfId="0" applyFont="1" applyFill="1" applyBorder="1" applyAlignment="1" applyProtection="1">
      <alignment horizontal="center" wrapText="1"/>
      <protection locked="0" hidden="1"/>
    </xf>
    <xf numFmtId="0" fontId="1" fillId="3" borderId="2" xfId="0" applyFont="1" applyFill="1" applyBorder="1" applyAlignment="1" applyProtection="1">
      <alignment horizontal="center" wrapText="1"/>
      <protection locked="0" hidden="1"/>
    </xf>
    <xf numFmtId="0" fontId="8" fillId="2" borderId="0" xfId="0" applyFont="1" applyFill="1" applyBorder="1" applyAlignment="1" applyProtection="1">
      <alignment horizontal="center"/>
      <protection hidden="1"/>
    </xf>
    <xf numFmtId="2" fontId="7" fillId="2" borderId="3" xfId="0" applyNumberFormat="1" applyFont="1" applyFill="1" applyBorder="1" applyAlignment="1" applyProtection="1">
      <alignment horizontal="right"/>
      <protection hidden="1"/>
    </xf>
    <xf numFmtId="2" fontId="7" fillId="2" borderId="5" xfId="0" applyNumberFormat="1" applyFont="1" applyFill="1" applyBorder="1" applyAlignment="1" applyProtection="1">
      <alignment horizontal="right"/>
      <protection hidden="1"/>
    </xf>
    <xf numFmtId="2" fontId="7" fillId="2" borderId="8" xfId="0" applyNumberFormat="1" applyFont="1" applyFill="1" applyBorder="1" applyAlignment="1" applyProtection="1">
      <alignment horizontal="right"/>
      <protection hidden="1"/>
    </xf>
    <xf numFmtId="2" fontId="7" fillId="2" borderId="10" xfId="0" applyNumberFormat="1" applyFont="1" applyFill="1" applyBorder="1" applyAlignment="1" applyProtection="1">
      <alignment horizontal="right"/>
      <protection hidden="1"/>
    </xf>
    <xf numFmtId="2" fontId="0" fillId="2" borderId="3" xfId="0" applyNumberFormat="1" applyFill="1" applyBorder="1" applyAlignment="1" applyProtection="1">
      <alignment horizontal="right"/>
      <protection hidden="1"/>
    </xf>
    <xf numFmtId="2" fontId="0" fillId="2" borderId="5" xfId="0" applyNumberFormat="1" applyFill="1" applyBorder="1" applyAlignment="1" applyProtection="1">
      <alignment horizontal="right"/>
      <protection hidden="1"/>
    </xf>
    <xf numFmtId="2" fontId="0" fillId="2" borderId="8" xfId="0" applyNumberFormat="1" applyFill="1" applyBorder="1" applyAlignment="1" applyProtection="1">
      <alignment horizontal="right"/>
      <protection hidden="1"/>
    </xf>
    <xf numFmtId="2" fontId="0" fillId="2" borderId="10" xfId="0" applyNumberForma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4" fontId="1" fillId="2" borderId="1" xfId="0" applyNumberFormat="1" applyFont="1" applyFill="1" applyBorder="1" applyAlignment="1" applyProtection="1">
      <alignment horizontal="right"/>
      <protection hidden="1"/>
    </xf>
    <xf numFmtId="4" fontId="1" fillId="2" borderId="2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 wrapText="1"/>
      <protection hidden="1"/>
    </xf>
    <xf numFmtId="0" fontId="0" fillId="2" borderId="11" xfId="0" applyFont="1" applyFill="1" applyBorder="1" applyAlignment="1" applyProtection="1">
      <alignment horizontal="left" wrapText="1"/>
      <protection hidden="1"/>
    </xf>
    <xf numFmtId="0" fontId="0" fillId="2" borderId="12" xfId="0" applyFill="1" applyBorder="1" applyAlignment="1" applyProtection="1">
      <alignment horizontal="left" wrapText="1"/>
      <protection hidden="1"/>
    </xf>
    <xf numFmtId="0" fontId="0" fillId="2" borderId="11" xfId="0" applyFill="1" applyBorder="1" applyAlignment="1" applyProtection="1">
      <alignment horizontal="left" wrapText="1"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2" fontId="6" fillId="2" borderId="2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center"/>
    </xf>
    <xf numFmtId="0" fontId="3" fillId="2" borderId="0" xfId="1" applyFill="1" applyAlignment="1">
      <alignment horizontal="center"/>
    </xf>
    <xf numFmtId="0" fontId="0" fillId="2" borderId="12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" fontId="5" fillId="0" borderId="1" xfId="0" applyNumberFormat="1" applyFont="1" applyFill="1" applyBorder="1" applyAlignment="1" applyProtection="1">
      <alignment horizontal="right"/>
      <protection hidden="1"/>
    </xf>
    <xf numFmtId="0" fontId="5" fillId="0" borderId="2" xfId="0" applyFont="1" applyFill="1" applyBorder="1" applyAlignment="1" applyProtection="1">
      <alignment horizontal="right"/>
      <protection hidden="1"/>
    </xf>
    <xf numFmtId="2" fontId="12" fillId="0" borderId="1" xfId="0" applyNumberFormat="1" applyFont="1" applyFill="1" applyBorder="1" applyAlignment="1" applyProtection="1">
      <alignment horizontal="right"/>
      <protection hidden="1"/>
    </xf>
    <xf numFmtId="2" fontId="12" fillId="0" borderId="2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4" fontId="11" fillId="0" borderId="0" xfId="0" applyNumberFormat="1" applyFont="1" applyFill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Protection="1">
      <protection hidden="1"/>
    </xf>
    <xf numFmtId="0" fontId="11" fillId="0" borderId="0" xfId="0" applyFont="1" applyFill="1"/>
    <xf numFmtId="0" fontId="0" fillId="0" borderId="0" xfId="0" applyFont="1" applyFill="1" applyBorder="1" applyAlignment="1" applyProtection="1">
      <alignment horizontal="left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Čistá mzda, odvod</a:t>
            </a:r>
            <a:r>
              <a:rPr lang="cs-CZ" baseline="0"/>
              <a:t> pojištění, daň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342930043961221E-2"/>
          <c:y val="0.149055330634278"/>
          <c:w val="0.77538049616862914"/>
          <c:h val="0.63452506189762703"/>
        </c:manualLayout>
      </c:layout>
      <c:bar3DChart>
        <c:barDir val="bar"/>
        <c:grouping val="stacked"/>
        <c:varyColors val="0"/>
        <c:ser>
          <c:idx val="0"/>
          <c:order val="0"/>
          <c:tx>
            <c:v>Čistá mzda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List1!$AG$34</c:f>
              <c:numCache>
                <c:formatCode>0.00</c:formatCode>
                <c:ptCount val="1"/>
                <c:pt idx="0">
                  <c:v>1935</c:v>
                </c:pt>
              </c:numCache>
            </c:numRef>
          </c:cat>
          <c:val>
            <c:numRef>
              <c:f>List1!$AG$32</c:f>
              <c:numCache>
                <c:formatCode>#,##0.00</c:formatCode>
                <c:ptCount val="1"/>
                <c:pt idx="0">
                  <c:v>6258</c:v>
                </c:pt>
              </c:numCache>
            </c:numRef>
          </c:val>
        </c:ser>
        <c:ser>
          <c:idx val="1"/>
          <c:order val="1"/>
          <c:tx>
            <c:v>Odvedené pojištění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List1!$AG$34</c:f>
              <c:numCache>
                <c:formatCode>0.00</c:formatCode>
                <c:ptCount val="1"/>
                <c:pt idx="0">
                  <c:v>1935</c:v>
                </c:pt>
              </c:numCache>
            </c:numRef>
          </c:cat>
          <c:val>
            <c:numRef>
              <c:f>List1!$AG$33</c:f>
              <c:numCache>
                <c:formatCode>#,##0.00</c:formatCode>
                <c:ptCount val="1"/>
                <c:pt idx="0">
                  <c:v>1407</c:v>
                </c:pt>
              </c:numCache>
            </c:numRef>
          </c:val>
        </c:ser>
        <c:ser>
          <c:idx val="2"/>
          <c:order val="2"/>
          <c:tx>
            <c:v>Odvedená daň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List1!$AG$34</c:f>
              <c:numCache>
                <c:formatCode>0.00</c:formatCode>
                <c:ptCount val="1"/>
                <c:pt idx="0">
                  <c:v>1935</c:v>
                </c:pt>
              </c:numCache>
            </c:numRef>
          </c:cat>
          <c:val>
            <c:numRef>
              <c:f>List1!$AG$34</c:f>
              <c:numCache>
                <c:formatCode>0.00</c:formatCode>
                <c:ptCount val="1"/>
                <c:pt idx="0">
                  <c:v>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681216"/>
        <c:axId val="98683136"/>
        <c:axId val="0"/>
      </c:bar3DChart>
      <c:catAx>
        <c:axId val="9868121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8683136"/>
        <c:crosses val="autoZero"/>
        <c:auto val="1"/>
        <c:lblAlgn val="ctr"/>
        <c:lblOffset val="100"/>
        <c:noMultiLvlLbl val="0"/>
      </c:catAx>
      <c:valAx>
        <c:axId val="9868313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68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717636101938878E-2"/>
          <c:y val="0.85239461464078126"/>
          <c:w val="0.68195445639717567"/>
          <c:h val="0.12122929676893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45</xdr:row>
      <xdr:rowOff>60960</xdr:rowOff>
    </xdr:from>
    <xdr:to>
      <xdr:col>21</xdr:col>
      <xdr:colOff>0</xdr:colOff>
      <xdr:row>55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uden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M80"/>
  <sheetViews>
    <sheetView showGridLines="0" tabSelected="1" zoomScale="85" zoomScaleNormal="85" workbookViewId="0">
      <selection activeCell="O11" sqref="O11:P11"/>
    </sheetView>
  </sheetViews>
  <sheetFormatPr defaultRowHeight="15" x14ac:dyDescent="0.25"/>
  <cols>
    <col min="1" max="1" width="3.28515625" customWidth="1"/>
    <col min="2" max="2" width="1.140625" customWidth="1"/>
    <col min="3" max="14" width="3.28515625" customWidth="1"/>
    <col min="15" max="16" width="5.28515625" customWidth="1"/>
    <col min="17" max="17" width="3.140625" customWidth="1"/>
    <col min="18" max="18" width="1.140625" customWidth="1"/>
    <col min="19" max="21" width="3.28515625" customWidth="1"/>
    <col min="22" max="22" width="1.140625" customWidth="1"/>
    <col min="23" max="28" width="3.28515625" customWidth="1"/>
    <col min="29" max="29" width="6.28515625" customWidth="1"/>
    <col min="30" max="32" width="3.140625" customWidth="1"/>
    <col min="33" max="34" width="5.28515625" customWidth="1"/>
    <col min="35" max="63" width="3.140625" customWidth="1"/>
  </cols>
  <sheetData>
    <row r="1" spans="1:65" ht="15" customHeigh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65" x14ac:dyDescent="0.2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6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65" ht="6" customHeight="1" thickBot="1" x14ac:dyDescent="0.3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65" ht="15.75" thickBot="1" x14ac:dyDescent="0.3">
      <c r="A5" s="1"/>
      <c r="B5" s="6"/>
      <c r="C5" s="35" t="s">
        <v>21</v>
      </c>
      <c r="D5" s="35"/>
      <c r="E5" s="35"/>
      <c r="F5" s="35"/>
      <c r="G5" s="35"/>
      <c r="H5" s="35"/>
      <c r="I5" s="35"/>
      <c r="J5" s="35"/>
      <c r="K5" s="20"/>
      <c r="L5" s="20"/>
      <c r="M5" s="20"/>
      <c r="N5" s="18"/>
      <c r="O5" s="37">
        <v>80</v>
      </c>
      <c r="P5" s="38"/>
      <c r="Q5" s="21" t="s">
        <v>0</v>
      </c>
      <c r="R5" s="7"/>
      <c r="S5" s="7"/>
      <c r="T5" s="7"/>
      <c r="U5" s="7"/>
      <c r="V5" s="8"/>
      <c r="W5" s="1"/>
      <c r="X5" s="26"/>
      <c r="Y5" s="27"/>
      <c r="Z5" s="1"/>
      <c r="AA5" s="1" t="s">
        <v>28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65" ht="3" customHeight="1" thickBot="1" x14ac:dyDescent="0.35">
      <c r="A6" s="1"/>
      <c r="B6" s="6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8"/>
      <c r="O6" s="22"/>
      <c r="P6" s="22"/>
      <c r="Q6" s="21"/>
      <c r="R6" s="7"/>
      <c r="S6" s="7"/>
      <c r="T6" s="7"/>
      <c r="U6" s="7"/>
      <c r="V6" s="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65" ht="15.75" thickBot="1" x14ac:dyDescent="0.3">
      <c r="A7" s="1"/>
      <c r="B7" s="6"/>
      <c r="C7" s="35" t="s">
        <v>22</v>
      </c>
      <c r="D7" s="35"/>
      <c r="E7" s="35"/>
      <c r="F7" s="35"/>
      <c r="G7" s="35"/>
      <c r="H7" s="35"/>
      <c r="I7" s="20"/>
      <c r="J7" s="20"/>
      <c r="K7" s="20"/>
      <c r="L7" s="20"/>
      <c r="M7" s="20"/>
      <c r="N7" s="18"/>
      <c r="O7" s="37">
        <v>120</v>
      </c>
      <c r="P7" s="38"/>
      <c r="Q7" s="21" t="s">
        <v>1</v>
      </c>
      <c r="R7" s="7"/>
      <c r="S7" s="7"/>
      <c r="T7" s="7"/>
      <c r="U7" s="7"/>
      <c r="V7" s="8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  <c r="AS7" s="17"/>
      <c r="AT7" s="17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65" ht="3" customHeight="1" thickBot="1" x14ac:dyDescent="0.35">
      <c r="A8" s="1"/>
      <c r="B8" s="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8"/>
      <c r="O8" s="21"/>
      <c r="P8" s="21"/>
      <c r="Q8" s="21"/>
      <c r="R8" s="7"/>
      <c r="S8" s="7"/>
      <c r="T8" s="7"/>
      <c r="U8" s="7"/>
      <c r="V8" s="8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65" ht="15.75" thickBot="1" x14ac:dyDescent="0.3">
      <c r="A9" s="1"/>
      <c r="B9" s="6"/>
      <c r="C9" s="35" t="s">
        <v>29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18"/>
      <c r="O9" s="39" t="s">
        <v>15</v>
      </c>
      <c r="P9" s="40"/>
      <c r="Q9" s="21"/>
      <c r="R9" s="7"/>
      <c r="S9" s="43" t="str">
        <f>IF(O9=$AI$21," ",IF(O9=$AG$21," ","CHYBA"))</f>
        <v xml:space="preserve"> </v>
      </c>
      <c r="T9" s="43"/>
      <c r="U9" s="43"/>
      <c r="V9" s="8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29"/>
      <c r="AZ9" s="29"/>
      <c r="BA9" s="29"/>
      <c r="BB9" s="29"/>
      <c r="BC9" s="29"/>
      <c r="BD9" s="2"/>
      <c r="BE9" s="2"/>
    </row>
    <row r="10" spans="1:65" ht="3" customHeight="1" thickBot="1" x14ac:dyDescent="0.3">
      <c r="A10" s="1"/>
      <c r="B10" s="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8"/>
      <c r="O10" s="21"/>
      <c r="P10" s="21"/>
      <c r="Q10" s="21"/>
      <c r="R10" s="7"/>
      <c r="S10" s="7"/>
      <c r="T10" s="7"/>
      <c r="U10" s="7"/>
      <c r="V10" s="8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29"/>
      <c r="AZ10" s="29"/>
      <c r="BA10" s="29"/>
      <c r="BB10" s="29"/>
      <c r="BC10" s="29"/>
      <c r="BD10" s="2"/>
      <c r="BE10" s="2"/>
    </row>
    <row r="11" spans="1:65" ht="15.75" thickBot="1" x14ac:dyDescent="0.3">
      <c r="A11" s="1"/>
      <c r="B11" s="6"/>
      <c r="C11" s="35" t="s">
        <v>30</v>
      </c>
      <c r="D11" s="35"/>
      <c r="E11" s="35"/>
      <c r="F11" s="35"/>
      <c r="G11" s="35"/>
      <c r="H11" s="35"/>
      <c r="I11" s="35"/>
      <c r="J11" s="20"/>
      <c r="K11" s="20"/>
      <c r="L11" s="20"/>
      <c r="M11" s="20"/>
      <c r="N11" s="18"/>
      <c r="O11" s="39" t="s">
        <v>15</v>
      </c>
      <c r="P11" s="40"/>
      <c r="Q11" s="21"/>
      <c r="R11" s="7"/>
      <c r="S11" s="43" t="str">
        <f>IF(O11=$AI$21," ",IF(O11=$AG$21," ","CHYBA"))</f>
        <v xml:space="preserve"> </v>
      </c>
      <c r="T11" s="43"/>
      <c r="U11" s="43"/>
      <c r="V11" s="8"/>
      <c r="W11" s="16"/>
      <c r="X11" s="73"/>
      <c r="Y11" s="73"/>
      <c r="Z11" s="73"/>
      <c r="AA11" s="73"/>
      <c r="AB11" s="73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17"/>
      <c r="AW11" s="17"/>
      <c r="AX11" s="17"/>
      <c r="AY11" s="29"/>
      <c r="AZ11" s="29"/>
      <c r="BA11" s="29"/>
      <c r="BB11" s="29"/>
      <c r="BC11" s="29"/>
      <c r="BD11" s="29"/>
      <c r="BE11" s="29"/>
      <c r="BF11" s="30"/>
      <c r="BG11" s="30"/>
      <c r="BH11" s="30"/>
      <c r="BI11" s="30"/>
      <c r="BJ11" s="30"/>
      <c r="BK11" s="30"/>
      <c r="BL11" s="30"/>
      <c r="BM11" s="30"/>
    </row>
    <row r="12" spans="1:65" ht="3" customHeight="1" thickBot="1" x14ac:dyDescent="0.3">
      <c r="A12" s="1"/>
      <c r="B12" s="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8"/>
      <c r="O12" s="21"/>
      <c r="P12" s="21"/>
      <c r="Q12" s="21"/>
      <c r="R12" s="7"/>
      <c r="S12" s="7"/>
      <c r="T12" s="7"/>
      <c r="U12" s="7"/>
      <c r="V12" s="8"/>
      <c r="W12" s="16"/>
      <c r="X12" s="73"/>
      <c r="Y12" s="73"/>
      <c r="Z12" s="73"/>
      <c r="AA12" s="73"/>
      <c r="AB12" s="73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17"/>
      <c r="AW12" s="17"/>
      <c r="AX12" s="17"/>
      <c r="AY12" s="29"/>
      <c r="AZ12" s="29"/>
      <c r="BA12" s="29"/>
      <c r="BB12" s="29"/>
      <c r="BC12" s="29"/>
      <c r="BD12" s="29"/>
      <c r="BE12" s="29"/>
      <c r="BF12" s="30"/>
      <c r="BG12" s="30"/>
      <c r="BH12" s="30"/>
      <c r="BI12" s="30"/>
      <c r="BJ12" s="30"/>
      <c r="BK12" s="30"/>
      <c r="BL12" s="30"/>
      <c r="BM12" s="30"/>
    </row>
    <row r="13" spans="1:65" ht="15.75" thickBot="1" x14ac:dyDescent="0.3">
      <c r="A13" s="1"/>
      <c r="B13" s="6"/>
      <c r="C13" s="21" t="s">
        <v>31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7"/>
      <c r="O13" s="39">
        <v>0</v>
      </c>
      <c r="P13" s="40"/>
      <c r="Q13" s="21"/>
      <c r="R13" s="7"/>
      <c r="S13" s="43" t="str">
        <f>IF(O13&gt;=0,IF(O13&lt;50," ","CHYBA"),"CHYBA")</f>
        <v xml:space="preserve"> </v>
      </c>
      <c r="T13" s="43"/>
      <c r="U13" s="43"/>
      <c r="V13" s="8"/>
      <c r="W13" s="16"/>
      <c r="X13" s="73"/>
      <c r="Y13" s="73"/>
      <c r="Z13" s="73"/>
      <c r="AA13" s="73"/>
      <c r="AB13" s="73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17"/>
      <c r="AW13" s="17"/>
      <c r="AX13" s="17"/>
      <c r="AY13" s="29"/>
      <c r="AZ13" s="29"/>
      <c r="BA13" s="29"/>
      <c r="BB13" s="29"/>
      <c r="BC13" s="29"/>
      <c r="BD13" s="29"/>
      <c r="BE13" s="29"/>
      <c r="BF13" s="30"/>
      <c r="BG13" s="30"/>
      <c r="BH13" s="30"/>
      <c r="BI13" s="30"/>
      <c r="BJ13" s="30"/>
      <c r="BK13" s="30"/>
      <c r="BL13" s="30"/>
      <c r="BM13" s="30"/>
    </row>
    <row r="14" spans="1:65" ht="3" customHeight="1" x14ac:dyDescent="0.25">
      <c r="A14" s="1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7"/>
      <c r="O14" s="21"/>
      <c r="P14" s="21"/>
      <c r="Q14" s="21"/>
      <c r="R14" s="7"/>
      <c r="S14" s="7"/>
      <c r="T14" s="7"/>
      <c r="U14" s="7"/>
      <c r="V14" s="8"/>
      <c r="W14" s="16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17"/>
      <c r="AW14" s="17"/>
      <c r="AX14" s="17"/>
      <c r="AY14" s="29"/>
      <c r="AZ14" s="29"/>
      <c r="BA14" s="29"/>
      <c r="BB14" s="29"/>
      <c r="BC14" s="29"/>
      <c r="BD14" s="29"/>
      <c r="BE14" s="29"/>
      <c r="BF14" s="30"/>
      <c r="BG14" s="30"/>
      <c r="BH14" s="30"/>
      <c r="BI14" s="30"/>
      <c r="BJ14" s="30"/>
      <c r="BK14" s="30"/>
      <c r="BL14" s="30"/>
      <c r="BM14" s="30"/>
    </row>
    <row r="15" spans="1:65" ht="15" customHeight="1" thickBot="1" x14ac:dyDescent="0.3">
      <c r="A15" s="1"/>
      <c r="B15" s="6"/>
      <c r="C15" s="52" t="s">
        <v>32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9"/>
      <c r="O15" s="21"/>
      <c r="P15" s="21"/>
      <c r="Q15" s="21"/>
      <c r="R15" s="7"/>
      <c r="S15" s="7"/>
      <c r="T15" s="7"/>
      <c r="U15" s="7"/>
      <c r="V15" s="8"/>
      <c r="W15" s="16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17"/>
      <c r="AW15" s="17"/>
      <c r="AX15" s="17"/>
      <c r="AY15" s="29"/>
      <c r="AZ15" s="29"/>
      <c r="BA15" s="29"/>
      <c r="BB15" s="29"/>
      <c r="BC15" s="29"/>
      <c r="BD15" s="29"/>
      <c r="BE15" s="29"/>
      <c r="BF15" s="30"/>
      <c r="BG15" s="30"/>
      <c r="BH15" s="30"/>
      <c r="BI15" s="30"/>
      <c r="BJ15" s="30"/>
      <c r="BK15" s="30"/>
      <c r="BL15" s="30"/>
      <c r="BM15" s="30"/>
    </row>
    <row r="16" spans="1:65" ht="15.75" thickBot="1" x14ac:dyDescent="0.3">
      <c r="A16" s="1"/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9"/>
      <c r="O16" s="41" t="s">
        <v>15</v>
      </c>
      <c r="P16" s="42"/>
      <c r="Q16" s="21"/>
      <c r="R16" s="7"/>
      <c r="S16" s="43" t="str">
        <f>IF(O16=$AI$21," ",IF(O16=$AG$21," ","CHYBA"))</f>
        <v xml:space="preserve"> </v>
      </c>
      <c r="T16" s="43"/>
      <c r="U16" s="43"/>
      <c r="V16" s="8"/>
      <c r="W16" s="16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17"/>
      <c r="AW16" s="17"/>
      <c r="AX16" s="17"/>
      <c r="AY16" s="29"/>
      <c r="AZ16" s="29"/>
      <c r="BA16" s="29"/>
      <c r="BB16" s="29"/>
      <c r="BC16" s="29"/>
      <c r="BD16" s="29"/>
      <c r="BE16" s="29"/>
      <c r="BF16" s="30"/>
      <c r="BG16" s="30"/>
      <c r="BH16" s="30"/>
      <c r="BI16" s="30"/>
      <c r="BJ16" s="30"/>
      <c r="BK16" s="30"/>
      <c r="BL16" s="30"/>
      <c r="BM16" s="30"/>
    </row>
    <row r="17" spans="1:65" x14ac:dyDescent="0.25">
      <c r="A17" s="1"/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7"/>
      <c r="O17" s="7"/>
      <c r="P17" s="7"/>
      <c r="Q17" s="7"/>
      <c r="R17" s="7"/>
      <c r="S17" s="7"/>
      <c r="T17" s="7"/>
      <c r="U17" s="7"/>
      <c r="V17" s="8"/>
      <c r="W17" s="16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17"/>
      <c r="AW17" s="17"/>
      <c r="AX17" s="17"/>
      <c r="AY17" s="29"/>
      <c r="AZ17" s="29"/>
      <c r="BA17" s="29"/>
      <c r="BB17" s="29"/>
      <c r="BC17" s="29"/>
      <c r="BD17" s="29"/>
      <c r="BE17" s="29"/>
      <c r="BF17" s="30"/>
      <c r="BG17" s="30"/>
      <c r="BH17" s="30"/>
      <c r="BI17" s="30"/>
      <c r="BJ17" s="30"/>
      <c r="BK17" s="30"/>
      <c r="BL17" s="30"/>
      <c r="BM17" s="30"/>
    </row>
    <row r="18" spans="1:65" ht="5.45" customHeight="1" thickBot="1" x14ac:dyDescent="0.3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6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17"/>
      <c r="AW18" s="17"/>
      <c r="AX18" s="17"/>
      <c r="AY18" s="29"/>
      <c r="AZ18" s="29"/>
      <c r="BA18" s="29"/>
      <c r="BB18" s="29"/>
      <c r="BC18" s="29"/>
      <c r="BD18" s="29"/>
      <c r="BE18" s="29"/>
      <c r="BF18" s="30"/>
      <c r="BG18" s="30"/>
      <c r="BH18" s="30"/>
      <c r="BI18" s="30"/>
      <c r="BJ18" s="30"/>
      <c r="BK18" s="30"/>
      <c r="BL18" s="30"/>
      <c r="BM18" s="30"/>
    </row>
    <row r="19" spans="1:65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6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17"/>
      <c r="AW19" s="17"/>
      <c r="AX19" s="17"/>
      <c r="AY19" s="29"/>
      <c r="AZ19" s="29"/>
      <c r="BA19" s="29"/>
      <c r="BB19" s="29"/>
      <c r="BC19" s="29"/>
      <c r="BD19" s="29"/>
      <c r="BE19" s="29"/>
      <c r="BF19" s="30"/>
      <c r="BG19" s="30"/>
      <c r="BH19" s="30"/>
      <c r="BI19" s="30"/>
      <c r="BJ19" s="30"/>
      <c r="BK19" s="30"/>
      <c r="BL19" s="30"/>
      <c r="BM19" s="30"/>
    </row>
    <row r="20" spans="1:65" ht="6" customHeight="1" x14ac:dyDescent="0.25">
      <c r="A20" s="1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16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17"/>
      <c r="AW20" s="17"/>
      <c r="AX20" s="17"/>
      <c r="AY20" s="29"/>
      <c r="AZ20" s="29"/>
      <c r="BA20" s="29"/>
      <c r="BB20" s="29"/>
      <c r="BC20" s="29"/>
      <c r="BD20" s="29"/>
      <c r="BE20" s="29"/>
      <c r="BF20" s="30"/>
      <c r="BG20" s="30"/>
      <c r="BH20" s="30"/>
      <c r="BI20" s="30"/>
      <c r="BJ20" s="30"/>
      <c r="BK20" s="30"/>
      <c r="BL20" s="30"/>
      <c r="BM20" s="30"/>
    </row>
    <row r="21" spans="1:65" ht="15.75" thickBot="1" x14ac:dyDescent="0.3">
      <c r="A21" s="1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16"/>
      <c r="X21" s="74"/>
      <c r="Y21" s="74"/>
      <c r="Z21" s="74"/>
      <c r="AA21" s="74"/>
      <c r="AB21" s="74"/>
      <c r="AC21" s="74"/>
      <c r="AD21" s="74"/>
      <c r="AE21" s="74"/>
      <c r="AF21" s="74"/>
      <c r="AG21" s="75" t="s">
        <v>15</v>
      </c>
      <c r="AH21" s="75"/>
      <c r="AI21" s="75" t="s">
        <v>14</v>
      </c>
      <c r="AJ21" s="75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17"/>
      <c r="AW21" s="17"/>
      <c r="AX21" s="17"/>
      <c r="AY21" s="29"/>
      <c r="AZ21" s="29"/>
      <c r="BA21" s="29"/>
      <c r="BB21" s="29"/>
      <c r="BC21" s="29"/>
      <c r="BD21" s="29"/>
      <c r="BE21" s="29"/>
      <c r="BF21" s="30"/>
      <c r="BG21" s="30"/>
      <c r="BH21" s="30"/>
      <c r="BI21" s="30"/>
      <c r="BJ21" s="30"/>
      <c r="BK21" s="30"/>
      <c r="BL21" s="30"/>
      <c r="BM21" s="30"/>
    </row>
    <row r="22" spans="1:65" ht="15.75" thickBot="1" x14ac:dyDescent="0.3">
      <c r="A22" s="1"/>
      <c r="B22" s="6"/>
      <c r="C22" s="35" t="s">
        <v>2</v>
      </c>
      <c r="D22" s="35"/>
      <c r="E22" s="35"/>
      <c r="F22" s="35"/>
      <c r="G22" s="7"/>
      <c r="H22" s="7"/>
      <c r="I22" s="7"/>
      <c r="J22" s="7"/>
      <c r="K22" s="7"/>
      <c r="L22" s="7"/>
      <c r="M22" s="7"/>
      <c r="N22" s="7"/>
      <c r="O22" s="53">
        <f>O5*O7</f>
        <v>9600</v>
      </c>
      <c r="P22" s="54"/>
      <c r="Q22" s="7" t="s">
        <v>1</v>
      </c>
      <c r="R22" s="7"/>
      <c r="S22" s="7"/>
      <c r="T22" s="7"/>
      <c r="U22" s="7"/>
      <c r="V22" s="8"/>
      <c r="W22" s="16"/>
      <c r="X22" s="74"/>
      <c r="Y22" s="74" t="s">
        <v>4</v>
      </c>
      <c r="Z22" s="74"/>
      <c r="AA22" s="74"/>
      <c r="AB22" s="74"/>
      <c r="AC22" s="74"/>
      <c r="AD22" s="74"/>
      <c r="AE22" s="74"/>
      <c r="AF22" s="74"/>
      <c r="AG22" s="76">
        <f>IF(C40=AI40,IF(O22&lt;AG23,FLOOR(O22,1),FLOOR(O24,1)),IF(O24&gt;100,CEILING(O24,100),CEILING(O24,1)))</f>
        <v>12900</v>
      </c>
      <c r="AH22" s="76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17"/>
      <c r="AW22" s="17"/>
      <c r="AX22" s="17"/>
      <c r="AY22" s="29"/>
      <c r="AZ22" s="29"/>
      <c r="BA22" s="29"/>
      <c r="BB22" s="29"/>
      <c r="BC22" s="29"/>
      <c r="BD22" s="29"/>
      <c r="BE22" s="29"/>
      <c r="BF22" s="30"/>
      <c r="BG22" s="30"/>
      <c r="BH22" s="30"/>
      <c r="BI22" s="30"/>
      <c r="BJ22" s="30"/>
      <c r="BK22" s="30"/>
      <c r="BL22" s="30"/>
      <c r="BM22" s="30"/>
    </row>
    <row r="23" spans="1:65" ht="15.75" thickBot="1" x14ac:dyDescent="0.3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  <c r="P23" s="9"/>
      <c r="Q23" s="7"/>
      <c r="R23" s="7"/>
      <c r="S23" s="7"/>
      <c r="T23" s="7"/>
      <c r="U23" s="7"/>
      <c r="V23" s="8"/>
      <c r="W23" s="16"/>
      <c r="X23" s="74"/>
      <c r="Y23" s="74" t="s">
        <v>6</v>
      </c>
      <c r="Z23" s="74"/>
      <c r="AA23" s="74"/>
      <c r="AB23" s="74"/>
      <c r="AC23" s="74"/>
      <c r="AD23" s="74"/>
      <c r="AE23" s="74"/>
      <c r="AF23" s="74"/>
      <c r="AG23" s="75">
        <v>2499.99999999999</v>
      </c>
      <c r="AH23" s="75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17"/>
      <c r="AW23" s="17"/>
      <c r="AX23" s="17"/>
      <c r="AY23" s="29"/>
      <c r="AZ23" s="29"/>
      <c r="BA23" s="29"/>
      <c r="BB23" s="29"/>
      <c r="BC23" s="29"/>
      <c r="BD23" s="29"/>
      <c r="BE23" s="29"/>
      <c r="BF23" s="30"/>
      <c r="BG23" s="30"/>
      <c r="BH23" s="30"/>
      <c r="BI23" s="30"/>
      <c r="BJ23" s="30"/>
      <c r="BK23" s="30"/>
      <c r="BL23" s="30"/>
      <c r="BM23" s="30"/>
    </row>
    <row r="24" spans="1:65" ht="15.75" thickBot="1" x14ac:dyDescent="0.3">
      <c r="A24" s="1"/>
      <c r="B24" s="6"/>
      <c r="D24" s="36" t="s">
        <v>3</v>
      </c>
      <c r="E24" s="36"/>
      <c r="F24" s="36"/>
      <c r="G24" s="36"/>
      <c r="H24" s="36"/>
      <c r="I24" s="7"/>
      <c r="J24" s="7"/>
      <c r="K24" s="7"/>
      <c r="L24" s="7"/>
      <c r="M24" s="7"/>
      <c r="N24" s="7"/>
      <c r="O24" s="33">
        <f>CEILING(O22+O27+O29,1)</f>
        <v>12864</v>
      </c>
      <c r="P24" s="34"/>
      <c r="Q24" s="7" t="s">
        <v>1</v>
      </c>
      <c r="R24" s="7"/>
      <c r="S24" s="7"/>
      <c r="T24" s="7"/>
      <c r="U24" s="7"/>
      <c r="V24" s="8"/>
      <c r="W24" s="16"/>
      <c r="X24" s="74"/>
      <c r="Y24" s="74" t="s">
        <v>8</v>
      </c>
      <c r="Z24" s="74"/>
      <c r="AA24" s="74"/>
      <c r="AB24" s="74"/>
      <c r="AC24" s="74"/>
      <c r="AD24" s="74"/>
      <c r="AE24" s="74"/>
      <c r="AF24" s="74"/>
      <c r="AG24" s="75">
        <v>12200</v>
      </c>
      <c r="AH24" s="75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17"/>
      <c r="AW24" s="17"/>
      <c r="AX24" s="17"/>
      <c r="AY24" s="29"/>
      <c r="AZ24" s="29"/>
      <c r="BA24" s="29"/>
      <c r="BB24" s="29"/>
      <c r="BC24" s="29"/>
      <c r="BD24" s="29"/>
      <c r="BE24" s="29"/>
      <c r="BF24" s="30"/>
      <c r="BG24" s="30"/>
      <c r="BH24" s="30"/>
      <c r="BI24" s="30"/>
      <c r="BJ24" s="30"/>
      <c r="BK24" s="30"/>
      <c r="BL24" s="30"/>
      <c r="BM24" s="30"/>
    </row>
    <row r="25" spans="1:65" x14ac:dyDescent="0.25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  <c r="P25" s="9"/>
      <c r="Q25" s="7"/>
      <c r="R25" s="7"/>
      <c r="S25" s="7"/>
      <c r="T25" s="7"/>
      <c r="U25" s="7"/>
      <c r="V25" s="8"/>
      <c r="W25" s="16"/>
      <c r="X25" s="74"/>
      <c r="Y25" s="74" t="s">
        <v>9</v>
      </c>
      <c r="Z25" s="74"/>
      <c r="AA25" s="74"/>
      <c r="AB25" s="74"/>
      <c r="AC25" s="74"/>
      <c r="AD25" s="74"/>
      <c r="AE25" s="74"/>
      <c r="AF25" s="74"/>
      <c r="AG25" s="75">
        <f>CEILING(AG24*0.135,1)</f>
        <v>1647</v>
      </c>
      <c r="AH25" s="75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83"/>
      <c r="AU25" s="74"/>
      <c r="AV25" s="17"/>
      <c r="AW25" s="17"/>
      <c r="AX25" s="17"/>
      <c r="AY25" s="29"/>
      <c r="AZ25" s="29"/>
      <c r="BA25" s="29"/>
      <c r="BB25" s="29"/>
      <c r="BC25" s="29"/>
      <c r="BD25" s="29"/>
      <c r="BE25" s="29"/>
      <c r="BF25" s="30"/>
      <c r="BG25" s="30"/>
      <c r="BH25" s="30"/>
      <c r="BI25" s="30"/>
      <c r="BJ25" s="30"/>
      <c r="BK25" s="30"/>
      <c r="BL25" s="29"/>
      <c r="BM25" s="30"/>
    </row>
    <row r="26" spans="1:65" ht="15.75" thickBot="1" x14ac:dyDescent="0.3">
      <c r="A26" s="1"/>
      <c r="B26" s="6"/>
      <c r="C26" s="56" t="s">
        <v>5</v>
      </c>
      <c r="D26" s="56"/>
      <c r="E26" s="56"/>
      <c r="F26" s="56"/>
      <c r="G26" s="56"/>
      <c r="H26" s="56"/>
      <c r="I26" s="56"/>
      <c r="J26" s="7"/>
      <c r="K26" s="7"/>
      <c r="L26" s="7"/>
      <c r="M26" s="7"/>
      <c r="N26" s="7"/>
      <c r="O26" s="9"/>
      <c r="P26" s="9"/>
      <c r="Q26" s="7"/>
      <c r="R26" s="7"/>
      <c r="S26" s="7"/>
      <c r="T26" s="7"/>
      <c r="U26" s="7"/>
      <c r="V26" s="8"/>
      <c r="W26" s="16"/>
      <c r="X26" s="74"/>
      <c r="Y26" s="74" t="s">
        <v>11</v>
      </c>
      <c r="Z26" s="74"/>
      <c r="AA26" s="74"/>
      <c r="AB26" s="74"/>
      <c r="AC26" s="74"/>
      <c r="AD26" s="74"/>
      <c r="AE26" s="74"/>
      <c r="AF26" s="74"/>
      <c r="AG26" s="75">
        <v>2070</v>
      </c>
      <c r="AH26" s="75"/>
      <c r="AI26" s="74"/>
      <c r="AJ26" s="75">
        <f>IF(O9=AI21,AG26,0)</f>
        <v>0</v>
      </c>
      <c r="AK26" s="75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17"/>
      <c r="AW26" s="17"/>
      <c r="AX26" s="17"/>
      <c r="AY26" s="29"/>
      <c r="AZ26" s="29"/>
      <c r="BA26" s="29"/>
      <c r="BB26" s="29"/>
      <c r="BC26" s="29"/>
      <c r="BD26" s="29"/>
      <c r="BE26" s="29"/>
      <c r="BF26" s="30"/>
      <c r="BG26" s="30"/>
      <c r="BH26" s="30"/>
      <c r="BI26" s="30"/>
      <c r="BJ26" s="30"/>
      <c r="BK26" s="30"/>
      <c r="BL26" s="30"/>
      <c r="BM26" s="30"/>
    </row>
    <row r="27" spans="1:65" ht="14.45" customHeight="1" x14ac:dyDescent="0.25">
      <c r="A27" s="1"/>
      <c r="B27" s="6"/>
      <c r="C27" s="7"/>
      <c r="D27" s="66" t="s">
        <v>23</v>
      </c>
      <c r="E27" s="66"/>
      <c r="F27" s="66"/>
      <c r="G27" s="66"/>
      <c r="H27" s="66"/>
      <c r="I27" s="66"/>
      <c r="J27" s="7"/>
      <c r="K27" s="7"/>
      <c r="L27" s="7"/>
      <c r="M27" s="7"/>
      <c r="N27" s="7"/>
      <c r="O27" s="48">
        <f>CEILING(IF(O22&gt;AG23,O22*0.25,0),1)</f>
        <v>2400</v>
      </c>
      <c r="P27" s="49"/>
      <c r="Q27" s="7"/>
      <c r="R27" s="7"/>
      <c r="S27" s="7"/>
      <c r="T27" s="7"/>
      <c r="U27" s="7"/>
      <c r="V27" s="8"/>
      <c r="W27" s="16"/>
      <c r="X27" s="74"/>
      <c r="Y27" s="74" t="s">
        <v>12</v>
      </c>
      <c r="Z27" s="74"/>
      <c r="AA27" s="74"/>
      <c r="AB27" s="74"/>
      <c r="AC27" s="74"/>
      <c r="AD27" s="74"/>
      <c r="AE27" s="74"/>
      <c r="AF27" s="74"/>
      <c r="AG27" s="75">
        <v>335</v>
      </c>
      <c r="AH27" s="75"/>
      <c r="AI27" s="74"/>
      <c r="AJ27" s="75">
        <f>IF(O11=AI21,AG27,0)</f>
        <v>0</v>
      </c>
      <c r="AK27" s="75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17"/>
      <c r="AW27" s="17"/>
      <c r="AX27" s="17"/>
      <c r="AY27" s="29"/>
      <c r="AZ27" s="29"/>
      <c r="BA27" s="29"/>
      <c r="BB27" s="29"/>
      <c r="BC27" s="29"/>
      <c r="BD27" s="29"/>
      <c r="BE27" s="29"/>
      <c r="BF27" s="30"/>
      <c r="BG27" s="30"/>
      <c r="BH27" s="30"/>
      <c r="BI27" s="30"/>
      <c r="BJ27" s="30"/>
      <c r="BK27" s="30"/>
      <c r="BL27" s="30"/>
      <c r="BM27" s="30"/>
    </row>
    <row r="28" spans="1:65" ht="15.75" thickBot="1" x14ac:dyDescent="0.3">
      <c r="A28" s="1"/>
      <c r="B28" s="6"/>
      <c r="C28" s="7"/>
      <c r="D28" s="66"/>
      <c r="E28" s="66"/>
      <c r="F28" s="66"/>
      <c r="G28" s="66"/>
      <c r="H28" s="66"/>
      <c r="I28" s="66"/>
      <c r="J28" s="7"/>
      <c r="K28" s="7"/>
      <c r="L28" s="7"/>
      <c r="M28" s="7"/>
      <c r="N28" s="7"/>
      <c r="O28" s="50"/>
      <c r="P28" s="51"/>
      <c r="Q28" s="7" t="s">
        <v>1</v>
      </c>
      <c r="R28" s="7"/>
      <c r="S28" s="7"/>
      <c r="T28" s="7"/>
      <c r="U28" s="7"/>
      <c r="V28" s="8"/>
      <c r="W28" s="16"/>
      <c r="X28" s="74"/>
      <c r="Y28" s="77" t="s">
        <v>34</v>
      </c>
      <c r="Z28" s="77"/>
      <c r="AA28" s="77"/>
      <c r="AB28" s="77"/>
      <c r="AC28" s="77"/>
      <c r="AD28" s="74"/>
      <c r="AE28" s="74"/>
      <c r="AF28" s="74"/>
      <c r="AG28" s="75">
        <v>15204</v>
      </c>
      <c r="AH28" s="75"/>
      <c r="AI28" s="74"/>
      <c r="AJ28" s="75">
        <f>IF(O13=0,0,IF(O13=1,AG28/12,IF(O13=2,AG36/12+AG28/12,IF(O13&gt;=3,((O13-2)*(AG37/12))+AG28/12+AG36/12))))</f>
        <v>0</v>
      </c>
      <c r="AK28" s="75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17"/>
      <c r="AW28" s="17"/>
      <c r="AX28" s="17"/>
      <c r="AY28" s="29"/>
      <c r="AZ28" s="29"/>
      <c r="BA28" s="29"/>
      <c r="BB28" s="29"/>
      <c r="BC28" s="29"/>
      <c r="BD28" s="29"/>
      <c r="BE28" s="29"/>
      <c r="BF28" s="30"/>
      <c r="BG28" s="30"/>
      <c r="BH28" s="30"/>
      <c r="BI28" s="30"/>
      <c r="BJ28" s="30"/>
      <c r="BK28" s="30"/>
      <c r="BL28" s="30"/>
      <c r="BM28" s="30"/>
    </row>
    <row r="29" spans="1:65" ht="14.45" customHeight="1" x14ac:dyDescent="0.25">
      <c r="A29" s="1"/>
      <c r="B29" s="6"/>
      <c r="C29" s="7"/>
      <c r="D29" s="59" t="s">
        <v>24</v>
      </c>
      <c r="E29" s="59"/>
      <c r="F29" s="59"/>
      <c r="G29" s="59"/>
      <c r="H29" s="59"/>
      <c r="I29" s="59"/>
      <c r="J29" s="15"/>
      <c r="K29" s="15"/>
      <c r="L29" s="15"/>
      <c r="M29" s="15"/>
      <c r="N29" s="7"/>
      <c r="O29" s="48">
        <f>CEILING(IF(O22&gt;AG23,O22*0.09,0),1)</f>
        <v>864</v>
      </c>
      <c r="P29" s="49"/>
      <c r="Q29" s="7"/>
      <c r="R29" s="7"/>
      <c r="S29" s="7"/>
      <c r="T29" s="7"/>
      <c r="U29" s="7"/>
      <c r="V29" s="8"/>
      <c r="W29" s="16"/>
      <c r="X29" s="74"/>
      <c r="Y29" s="75" t="s">
        <v>16</v>
      </c>
      <c r="Z29" s="75"/>
      <c r="AA29" s="75"/>
      <c r="AB29" s="75"/>
      <c r="AC29" s="75"/>
      <c r="AD29" s="74"/>
      <c r="AE29" s="74"/>
      <c r="AF29" s="74"/>
      <c r="AG29" s="75">
        <f>IF(C40=AI40,FLOOR(AG22*0.15,1),AG22*0.15)</f>
        <v>1935</v>
      </c>
      <c r="AH29" s="75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17"/>
      <c r="AW29" s="17"/>
      <c r="AX29" s="17"/>
      <c r="AY29" s="29"/>
      <c r="AZ29" s="29"/>
      <c r="BA29" s="29"/>
      <c r="BB29" s="29"/>
      <c r="BC29" s="29"/>
      <c r="BD29" s="29"/>
      <c r="BE29" s="29"/>
      <c r="BF29" s="30"/>
      <c r="BG29" s="30"/>
      <c r="BH29" s="30"/>
      <c r="BI29" s="30"/>
      <c r="BJ29" s="30"/>
      <c r="BK29" s="30"/>
      <c r="BL29" s="30"/>
      <c r="BM29" s="30"/>
    </row>
    <row r="30" spans="1:65" ht="15.75" thickBot="1" x14ac:dyDescent="0.3">
      <c r="A30" s="1"/>
      <c r="B30" s="6"/>
      <c r="C30" s="7"/>
      <c r="D30" s="60"/>
      <c r="E30" s="60"/>
      <c r="F30" s="60"/>
      <c r="G30" s="60"/>
      <c r="H30" s="60"/>
      <c r="I30" s="60"/>
      <c r="J30" s="14"/>
      <c r="K30" s="14"/>
      <c r="L30" s="14"/>
      <c r="M30" s="14"/>
      <c r="N30" s="7"/>
      <c r="O30" s="50"/>
      <c r="P30" s="51"/>
      <c r="Q30" s="7" t="s">
        <v>1</v>
      </c>
      <c r="R30" s="7"/>
      <c r="S30" s="7"/>
      <c r="T30" s="7"/>
      <c r="U30" s="7"/>
      <c r="V30" s="8"/>
      <c r="W30" s="16"/>
      <c r="X30" s="74"/>
      <c r="Y30" s="74" t="s">
        <v>13</v>
      </c>
      <c r="Z30" s="74"/>
      <c r="AA30" s="74"/>
      <c r="AB30" s="74"/>
      <c r="AC30" s="74"/>
      <c r="AD30" s="74"/>
      <c r="AE30" s="74"/>
      <c r="AF30" s="74"/>
      <c r="AG30" s="75">
        <f>IF(O9=AI21,SUM(AJ26:AK28),0)</f>
        <v>0</v>
      </c>
      <c r="AH30" s="75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17"/>
      <c r="AW30" s="17"/>
      <c r="AX30" s="17"/>
      <c r="AY30" s="29"/>
      <c r="AZ30" s="29"/>
      <c r="BA30" s="29"/>
      <c r="BB30" s="29"/>
      <c r="BC30" s="29"/>
      <c r="BD30" s="29"/>
      <c r="BE30" s="29"/>
      <c r="BF30" s="30"/>
      <c r="BG30" s="30"/>
      <c r="BH30" s="30"/>
      <c r="BI30" s="30"/>
      <c r="BJ30" s="30"/>
      <c r="BK30" s="30"/>
      <c r="BL30" s="30"/>
      <c r="BM30" s="30"/>
    </row>
    <row r="31" spans="1:65" x14ac:dyDescent="0.25">
      <c r="A31" s="1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3"/>
      <c r="P31" s="13"/>
      <c r="Q31" s="7"/>
      <c r="R31" s="7"/>
      <c r="S31" s="7"/>
      <c r="T31" s="7"/>
      <c r="U31" s="7"/>
      <c r="V31" s="8"/>
      <c r="W31" s="16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17"/>
      <c r="AW31" s="17"/>
      <c r="AX31" s="17"/>
      <c r="AY31" s="29"/>
      <c r="AZ31" s="29"/>
      <c r="BA31" s="29"/>
      <c r="BB31" s="29"/>
      <c r="BC31" s="29"/>
      <c r="BD31" s="29"/>
      <c r="BE31" s="29"/>
      <c r="BF31" s="30"/>
      <c r="BG31" s="30"/>
      <c r="BH31" s="30"/>
      <c r="BI31" s="30"/>
      <c r="BJ31" s="30"/>
      <c r="BK31" s="30"/>
      <c r="BL31" s="30"/>
      <c r="BM31" s="30"/>
    </row>
    <row r="32" spans="1:65" ht="15.75" thickBot="1" x14ac:dyDescent="0.3">
      <c r="A32" s="1"/>
      <c r="B32" s="6"/>
      <c r="C32" s="35" t="s">
        <v>7</v>
      </c>
      <c r="D32" s="35"/>
      <c r="E32" s="35"/>
      <c r="F32" s="35"/>
      <c r="G32" s="35"/>
      <c r="H32" s="35"/>
      <c r="I32" s="35"/>
      <c r="J32" s="7"/>
      <c r="K32" s="7"/>
      <c r="L32" s="7"/>
      <c r="M32" s="7"/>
      <c r="N32" s="7"/>
      <c r="O32" s="13"/>
      <c r="P32" s="13"/>
      <c r="Q32" s="7"/>
      <c r="R32" s="7"/>
      <c r="S32" s="7"/>
      <c r="T32" s="7"/>
      <c r="U32" s="7"/>
      <c r="V32" s="8"/>
      <c r="W32" s="16"/>
      <c r="X32" s="74"/>
      <c r="Y32" s="74" t="s">
        <v>19</v>
      </c>
      <c r="Z32" s="74"/>
      <c r="AA32" s="74"/>
      <c r="AB32" s="74"/>
      <c r="AC32" s="74"/>
      <c r="AD32" s="74"/>
      <c r="AE32" s="74"/>
      <c r="AF32" s="74"/>
      <c r="AG32" s="78">
        <f>O44</f>
        <v>6258</v>
      </c>
      <c r="AH32" s="75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17"/>
      <c r="AW32" s="17"/>
      <c r="AX32" s="17"/>
      <c r="AY32" s="29"/>
      <c r="AZ32" s="29"/>
      <c r="BA32" s="29"/>
      <c r="BB32" s="29"/>
      <c r="BC32" s="29"/>
      <c r="BD32" s="29"/>
      <c r="BE32" s="29"/>
      <c r="BF32" s="30"/>
      <c r="BG32" s="30"/>
      <c r="BH32" s="30"/>
      <c r="BI32" s="30"/>
      <c r="BJ32" s="30"/>
      <c r="BK32" s="30"/>
      <c r="BL32" s="30"/>
      <c r="BM32" s="30"/>
    </row>
    <row r="33" spans="1:65" ht="14.45" customHeight="1" x14ac:dyDescent="0.25">
      <c r="A33" s="1"/>
      <c r="B33" s="6"/>
      <c r="C33" s="7"/>
      <c r="D33" s="57" t="s">
        <v>25</v>
      </c>
      <c r="E33" s="57"/>
      <c r="F33" s="57"/>
      <c r="G33" s="57"/>
      <c r="H33" s="57"/>
      <c r="I33" s="57"/>
      <c r="J33" s="7"/>
      <c r="K33" s="7"/>
      <c r="L33" s="7"/>
      <c r="M33" s="7"/>
      <c r="N33" s="7"/>
      <c r="O33" s="44">
        <f>CEILING(IF(O22&gt;AG23,O22*0.065,0),1)</f>
        <v>624</v>
      </c>
      <c r="P33" s="45"/>
      <c r="Q33" s="7"/>
      <c r="R33" s="7"/>
      <c r="S33" s="7"/>
      <c r="T33" s="7"/>
      <c r="U33" s="7"/>
      <c r="V33" s="8"/>
      <c r="W33" s="16"/>
      <c r="X33" s="74"/>
      <c r="Y33" s="74" t="s">
        <v>18</v>
      </c>
      <c r="Z33" s="74"/>
      <c r="AA33" s="74"/>
      <c r="AB33" s="74"/>
      <c r="AC33" s="74"/>
      <c r="AD33" s="74"/>
      <c r="AE33" s="74"/>
      <c r="AF33" s="74"/>
      <c r="AG33" s="78">
        <f>O33+O35+O37</f>
        <v>1407</v>
      </c>
      <c r="AH33" s="75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17"/>
      <c r="AW33" s="17"/>
      <c r="AX33" s="17"/>
      <c r="AY33" s="29"/>
      <c r="AZ33" s="29"/>
      <c r="BA33" s="29"/>
      <c r="BB33" s="29"/>
      <c r="BC33" s="29"/>
      <c r="BD33" s="29"/>
      <c r="BE33" s="29"/>
      <c r="BF33" s="30"/>
      <c r="BG33" s="30"/>
      <c r="BH33" s="30"/>
      <c r="BI33" s="30"/>
      <c r="BJ33" s="30"/>
      <c r="BK33" s="30"/>
      <c r="BL33" s="30"/>
      <c r="BM33" s="30"/>
    </row>
    <row r="34" spans="1:65" ht="15.75" thickBot="1" x14ac:dyDescent="0.3">
      <c r="A34" s="1"/>
      <c r="B34" s="6"/>
      <c r="C34" s="7"/>
      <c r="D34" s="58"/>
      <c r="E34" s="58"/>
      <c r="F34" s="58"/>
      <c r="G34" s="58"/>
      <c r="H34" s="58"/>
      <c r="I34" s="58"/>
      <c r="J34" s="14"/>
      <c r="K34" s="14"/>
      <c r="L34" s="14"/>
      <c r="M34" s="14"/>
      <c r="N34" s="7"/>
      <c r="O34" s="46"/>
      <c r="P34" s="47"/>
      <c r="Q34" s="7" t="s">
        <v>1</v>
      </c>
      <c r="R34" s="7"/>
      <c r="S34" s="7"/>
      <c r="T34" s="7"/>
      <c r="U34" s="7"/>
      <c r="V34" s="8"/>
      <c r="W34" s="16"/>
      <c r="X34" s="74"/>
      <c r="Y34" s="74" t="s">
        <v>20</v>
      </c>
      <c r="Z34" s="74"/>
      <c r="AA34" s="74"/>
      <c r="AB34" s="74"/>
      <c r="AC34" s="74"/>
      <c r="AD34" s="74"/>
      <c r="AE34" s="74"/>
      <c r="AF34" s="74"/>
      <c r="AG34" s="79">
        <f>O40</f>
        <v>1935</v>
      </c>
      <c r="AH34" s="75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17"/>
      <c r="AW34" s="17"/>
      <c r="AX34" s="17"/>
      <c r="AY34" s="29"/>
      <c r="AZ34" s="29"/>
      <c r="BA34" s="29"/>
      <c r="BB34" s="29"/>
      <c r="BC34" s="29"/>
      <c r="BD34" s="29"/>
      <c r="BE34" s="29"/>
      <c r="BF34" s="30"/>
      <c r="BG34" s="30"/>
      <c r="BH34" s="30"/>
      <c r="BI34" s="30"/>
      <c r="BJ34" s="30"/>
      <c r="BK34" s="30"/>
      <c r="BL34" s="30"/>
      <c r="BM34" s="30"/>
    </row>
    <row r="35" spans="1:65" x14ac:dyDescent="0.25">
      <c r="A35" s="1"/>
      <c r="B35" s="6"/>
      <c r="C35" s="7"/>
      <c r="D35" s="57" t="s">
        <v>26</v>
      </c>
      <c r="E35" s="57"/>
      <c r="F35" s="57"/>
      <c r="G35" s="57"/>
      <c r="H35" s="57"/>
      <c r="I35" s="57"/>
      <c r="J35" s="7"/>
      <c r="K35" s="7"/>
      <c r="L35" s="7"/>
      <c r="M35" s="7"/>
      <c r="N35" s="7"/>
      <c r="O35" s="44">
        <f>CEILING(IF(O22&gt;AG23,O22*0.045,0),1)</f>
        <v>432</v>
      </c>
      <c r="P35" s="45"/>
      <c r="Q35" s="7"/>
      <c r="R35" s="7"/>
      <c r="S35" s="7"/>
      <c r="T35" s="7"/>
      <c r="U35" s="7"/>
      <c r="V35" s="8"/>
      <c r="W35" s="16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17"/>
      <c r="AW35" s="17"/>
      <c r="AX35" s="17"/>
      <c r="AY35" s="29"/>
      <c r="AZ35" s="29"/>
      <c r="BA35" s="29"/>
      <c r="BB35" s="29"/>
      <c r="BC35" s="29"/>
      <c r="BD35" s="29"/>
      <c r="BE35" s="29"/>
      <c r="BF35" s="30"/>
      <c r="BG35" s="30"/>
      <c r="BH35" s="30"/>
      <c r="BI35" s="30"/>
      <c r="BJ35" s="30"/>
      <c r="BK35" s="30"/>
      <c r="BL35" s="30"/>
      <c r="BM35" s="30"/>
    </row>
    <row r="36" spans="1:65" ht="15.75" thickBot="1" x14ac:dyDescent="0.3">
      <c r="A36" s="1"/>
      <c r="B36" s="6"/>
      <c r="C36" s="7"/>
      <c r="D36" s="58"/>
      <c r="E36" s="58"/>
      <c r="F36" s="58"/>
      <c r="G36" s="58"/>
      <c r="H36" s="58"/>
      <c r="I36" s="58"/>
      <c r="J36" s="14"/>
      <c r="K36" s="14"/>
      <c r="L36" s="14"/>
      <c r="M36" s="14"/>
      <c r="N36" s="7"/>
      <c r="O36" s="46"/>
      <c r="P36" s="47"/>
      <c r="Q36" s="7" t="s">
        <v>1</v>
      </c>
      <c r="R36" s="7"/>
      <c r="S36" s="7"/>
      <c r="T36" s="7"/>
      <c r="U36" s="7"/>
      <c r="V36" s="8"/>
      <c r="W36" s="16"/>
      <c r="X36" s="74"/>
      <c r="Y36" s="77" t="s">
        <v>35</v>
      </c>
      <c r="Z36" s="77"/>
      <c r="AA36" s="77"/>
      <c r="AB36" s="77"/>
      <c r="AC36" s="77"/>
      <c r="AD36" s="74"/>
      <c r="AE36" s="74"/>
      <c r="AF36" s="74"/>
      <c r="AG36" s="75">
        <v>19404</v>
      </c>
      <c r="AH36" s="75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17"/>
      <c r="AW36" s="17"/>
      <c r="AX36" s="17"/>
      <c r="AY36" s="29"/>
      <c r="AZ36" s="29"/>
      <c r="BA36" s="29"/>
      <c r="BB36" s="29"/>
      <c r="BC36" s="29"/>
      <c r="BD36" s="29"/>
      <c r="BE36" s="29"/>
      <c r="BF36" s="30"/>
      <c r="BG36" s="30"/>
      <c r="BH36" s="30"/>
      <c r="BI36" s="30"/>
      <c r="BJ36" s="30"/>
      <c r="BK36" s="30"/>
      <c r="BL36" s="30"/>
      <c r="BM36" s="30"/>
    </row>
    <row r="37" spans="1:65" ht="14.45" customHeight="1" x14ac:dyDescent="0.25">
      <c r="A37" s="1"/>
      <c r="B37" s="6"/>
      <c r="C37" s="7"/>
      <c r="D37" s="65" t="s">
        <v>27</v>
      </c>
      <c r="E37" s="65"/>
      <c r="F37" s="65"/>
      <c r="G37" s="65"/>
      <c r="H37" s="65"/>
      <c r="I37" s="65"/>
      <c r="J37" s="65"/>
      <c r="K37" s="65"/>
      <c r="L37" s="15"/>
      <c r="M37" s="15"/>
      <c r="N37" s="7"/>
      <c r="O37" s="44">
        <f>IF(O22&gt;AG23,IF(O11=AG21,IF(O16=AG21,IF((O29+O35)&gt;AG25,0,AG25-O29-O35),0),0),0)</f>
        <v>351</v>
      </c>
      <c r="P37" s="45"/>
      <c r="Q37" s="7"/>
      <c r="R37" s="7"/>
      <c r="S37" s="7"/>
      <c r="T37" s="7"/>
      <c r="U37" s="7"/>
      <c r="V37" s="8"/>
      <c r="W37" s="16"/>
      <c r="X37" s="74"/>
      <c r="Y37" s="75" t="s">
        <v>36</v>
      </c>
      <c r="Z37" s="75"/>
      <c r="AA37" s="75"/>
      <c r="AB37" s="75"/>
      <c r="AC37" s="75"/>
      <c r="AD37" s="75"/>
      <c r="AE37" s="75"/>
      <c r="AF37" s="74"/>
      <c r="AG37" s="75">
        <v>24204</v>
      </c>
      <c r="AH37" s="75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17"/>
      <c r="AW37" s="17"/>
      <c r="AX37" s="17"/>
      <c r="AY37" s="29"/>
      <c r="AZ37" s="29"/>
      <c r="BA37" s="29"/>
      <c r="BB37" s="29"/>
      <c r="BC37" s="29"/>
      <c r="BD37" s="29"/>
      <c r="BE37" s="29"/>
      <c r="BF37" s="30"/>
      <c r="BG37" s="30"/>
      <c r="BH37" s="30"/>
      <c r="BI37" s="30"/>
      <c r="BJ37" s="30"/>
      <c r="BK37" s="30"/>
      <c r="BL37" s="30"/>
      <c r="BM37" s="30"/>
    </row>
    <row r="38" spans="1:65" ht="15.75" thickBot="1" x14ac:dyDescent="0.3">
      <c r="A38" s="1"/>
      <c r="B38" s="6"/>
      <c r="C38" s="7"/>
      <c r="D38" s="58"/>
      <c r="E38" s="58"/>
      <c r="F38" s="58"/>
      <c r="G38" s="58"/>
      <c r="H38" s="58"/>
      <c r="I38" s="58"/>
      <c r="J38" s="58"/>
      <c r="K38" s="58"/>
      <c r="L38" s="14"/>
      <c r="M38" s="14"/>
      <c r="N38" s="7"/>
      <c r="O38" s="46"/>
      <c r="P38" s="47"/>
      <c r="Q38" s="7" t="s">
        <v>1</v>
      </c>
      <c r="R38" s="7"/>
      <c r="S38" s="7"/>
      <c r="T38" s="7"/>
      <c r="U38" s="7"/>
      <c r="V38" s="8"/>
      <c r="W38" s="16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17"/>
      <c r="AW38" s="17"/>
      <c r="AX38" s="17"/>
      <c r="AY38" s="29"/>
      <c r="AZ38" s="29"/>
      <c r="BA38" s="29"/>
      <c r="BB38" s="29"/>
      <c r="BC38" s="29"/>
      <c r="BD38" s="29"/>
      <c r="BE38" s="29"/>
      <c r="BF38" s="30"/>
      <c r="BG38" s="30"/>
      <c r="BH38" s="30"/>
      <c r="BI38" s="30"/>
      <c r="BJ38" s="30"/>
      <c r="BK38" s="30"/>
      <c r="BL38" s="30"/>
      <c r="BM38" s="30"/>
    </row>
    <row r="39" spans="1:65" ht="15.75" thickBot="1" x14ac:dyDescent="0.3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8"/>
      <c r="W39" s="16"/>
      <c r="X39" s="74"/>
      <c r="Y39" s="80" t="s">
        <v>38</v>
      </c>
      <c r="Z39" s="80"/>
      <c r="AA39" s="80"/>
      <c r="AB39" s="80"/>
      <c r="AC39" s="80"/>
      <c r="AD39" s="80"/>
      <c r="AE39" s="80"/>
      <c r="AF39" s="80"/>
      <c r="AG39" s="74">
        <v>2500</v>
      </c>
      <c r="AH39" s="74"/>
      <c r="AI39" s="81" t="s">
        <v>10</v>
      </c>
      <c r="AJ39" s="81"/>
      <c r="AK39" s="81"/>
      <c r="AL39" s="81"/>
      <c r="AM39" s="74"/>
      <c r="AN39" s="74"/>
      <c r="AO39" s="74"/>
      <c r="AP39" s="74"/>
      <c r="AQ39" s="74"/>
      <c r="AR39" s="74"/>
      <c r="AS39" s="74"/>
      <c r="AT39" s="74"/>
      <c r="AU39" s="74"/>
      <c r="AV39" s="17"/>
      <c r="AW39" s="17"/>
      <c r="AX39" s="17"/>
      <c r="AY39" s="29"/>
      <c r="AZ39" s="29"/>
      <c r="BA39" s="29"/>
      <c r="BB39" s="29"/>
      <c r="BC39" s="29"/>
      <c r="BD39" s="29"/>
      <c r="BE39" s="29"/>
      <c r="BF39" s="30"/>
      <c r="BG39" s="30"/>
      <c r="BH39" s="30"/>
      <c r="BI39" s="30"/>
      <c r="BJ39" s="30"/>
      <c r="BK39" s="30"/>
      <c r="BL39" s="30"/>
      <c r="BM39" s="30"/>
    </row>
    <row r="40" spans="1:65" ht="15.75" thickBot="1" x14ac:dyDescent="0.3">
      <c r="A40" s="1"/>
      <c r="B40" s="6"/>
      <c r="C40" s="67" t="str">
        <f>IF(O9=AG21,IF(O22&lt;=AG39,AI40,AI39),AI39)</f>
        <v>Zálohová daň</v>
      </c>
      <c r="D40" s="67"/>
      <c r="E40" s="67"/>
      <c r="F40" s="67"/>
      <c r="G40" s="7"/>
      <c r="H40" s="7"/>
      <c r="I40" s="7"/>
      <c r="J40" s="7"/>
      <c r="K40" s="7"/>
      <c r="L40" s="7"/>
      <c r="M40" s="7"/>
      <c r="N40" s="7"/>
      <c r="O40" s="61">
        <f>IF(AG29-AG30&gt;0,AG29-AG30,0)</f>
        <v>1935</v>
      </c>
      <c r="P40" s="62"/>
      <c r="Q40" s="7" t="s">
        <v>1</v>
      </c>
      <c r="R40" s="7"/>
      <c r="S40" s="7"/>
      <c r="T40" s="7"/>
      <c r="U40" s="7"/>
      <c r="V40" s="8"/>
      <c r="W40" s="16"/>
      <c r="X40" s="74"/>
      <c r="Y40" s="80"/>
      <c r="Z40" s="80"/>
      <c r="AA40" s="80"/>
      <c r="AB40" s="80"/>
      <c r="AC40" s="80"/>
      <c r="AD40" s="80"/>
      <c r="AE40" s="80"/>
      <c r="AF40" s="80"/>
      <c r="AG40" s="74"/>
      <c r="AH40" s="74"/>
      <c r="AI40" s="82" t="s">
        <v>37</v>
      </c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17"/>
      <c r="AW40" s="17"/>
      <c r="AX40" s="17"/>
      <c r="AY40" s="29"/>
      <c r="AZ40" s="29"/>
      <c r="BA40" s="29"/>
      <c r="BB40" s="29"/>
      <c r="BC40" s="29"/>
      <c r="BD40" s="29"/>
      <c r="BE40" s="29"/>
      <c r="BF40" s="30"/>
      <c r="BG40" s="30"/>
      <c r="BH40" s="30"/>
      <c r="BI40" s="30"/>
      <c r="BJ40" s="30"/>
      <c r="BK40" s="30"/>
      <c r="BL40" s="30"/>
      <c r="BM40" s="30"/>
    </row>
    <row r="41" spans="1:65" ht="15.75" thickBot="1" x14ac:dyDescent="0.3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2"/>
      <c r="P41" s="32"/>
      <c r="Q41" s="7"/>
      <c r="R41" s="7"/>
      <c r="S41" s="7"/>
      <c r="T41" s="7"/>
      <c r="U41" s="7"/>
      <c r="V41" s="8"/>
      <c r="W41" s="16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17"/>
      <c r="AW41" s="17"/>
      <c r="AX41" s="17"/>
      <c r="AY41" s="29"/>
      <c r="AZ41" s="29"/>
      <c r="BA41" s="29"/>
      <c r="BB41" s="29"/>
      <c r="BC41" s="29"/>
      <c r="BD41" s="29"/>
      <c r="BE41" s="29"/>
      <c r="BF41" s="30"/>
      <c r="BG41" s="30"/>
      <c r="BH41" s="30"/>
      <c r="BI41" s="30"/>
      <c r="BJ41" s="30"/>
      <c r="BK41" s="30"/>
      <c r="BL41" s="30"/>
      <c r="BM41" s="30"/>
    </row>
    <row r="42" spans="1:65" ht="15.75" thickBot="1" x14ac:dyDescent="0.3">
      <c r="A42" s="1"/>
      <c r="B42" s="6"/>
      <c r="C42" s="84" t="s">
        <v>40</v>
      </c>
      <c r="D42" s="84"/>
      <c r="E42" s="84"/>
      <c r="F42" s="84"/>
      <c r="G42" s="7"/>
      <c r="H42" s="7"/>
      <c r="I42" s="7"/>
      <c r="J42" s="7"/>
      <c r="K42" s="7"/>
      <c r="L42" s="7"/>
      <c r="M42" s="7"/>
      <c r="N42" s="7"/>
      <c r="O42" s="70">
        <f>IF(O22&lt;(AG24/2),0,IF(O9=AI21,IF(AG30&gt;AG29,IF((AG29-(AJ26+AJ27))&lt;0,AJ28,AG30-AG29),0),0))</f>
        <v>0</v>
      </c>
      <c r="P42" s="71"/>
      <c r="Q42" s="7" t="s">
        <v>1</v>
      </c>
      <c r="R42" s="7"/>
      <c r="S42" s="7"/>
      <c r="T42" s="7"/>
      <c r="U42" s="7"/>
      <c r="V42" s="8"/>
      <c r="W42" s="16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17"/>
      <c r="AW42" s="17"/>
      <c r="AX42" s="17"/>
      <c r="AY42" s="29"/>
      <c r="AZ42" s="29"/>
      <c r="BA42" s="29"/>
      <c r="BB42" s="29"/>
      <c r="BC42" s="29"/>
      <c r="BD42" s="29"/>
      <c r="BE42" s="29"/>
      <c r="BF42" s="30"/>
      <c r="BG42" s="30"/>
      <c r="BH42" s="30"/>
      <c r="BI42" s="30"/>
      <c r="BJ42" s="30"/>
      <c r="BK42" s="30"/>
      <c r="BL42" s="30"/>
      <c r="BM42" s="30"/>
    </row>
    <row r="43" spans="1:65" ht="15.75" thickBot="1" x14ac:dyDescent="0.3">
      <c r="A43" s="1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1"/>
      <c r="X43" s="74"/>
      <c r="Y43" s="83"/>
      <c r="Z43" s="83"/>
      <c r="AA43" s="83"/>
      <c r="AB43" s="83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17"/>
      <c r="AW43" s="17"/>
      <c r="AX43" s="17"/>
      <c r="AY43" s="29"/>
      <c r="AZ43" s="29"/>
      <c r="BA43" s="29"/>
      <c r="BB43" s="29"/>
      <c r="BC43" s="29"/>
      <c r="BD43" s="29"/>
      <c r="BE43" s="29"/>
      <c r="BF43" s="30"/>
      <c r="BG43" s="30"/>
      <c r="BH43" s="30"/>
      <c r="BI43" s="30"/>
      <c r="BJ43" s="30"/>
      <c r="BK43" s="30"/>
      <c r="BL43" s="30"/>
      <c r="BM43" s="30"/>
    </row>
    <row r="44" spans="1:65" ht="15.75" thickBot="1" x14ac:dyDescent="0.3">
      <c r="A44" s="1"/>
      <c r="B44" s="6"/>
      <c r="C44" s="35" t="s">
        <v>17</v>
      </c>
      <c r="D44" s="35"/>
      <c r="E44" s="35"/>
      <c r="F44" s="35"/>
      <c r="G44" s="7"/>
      <c r="H44" s="7"/>
      <c r="I44" s="7"/>
      <c r="J44" s="7"/>
      <c r="K44" s="7"/>
      <c r="L44" s="7"/>
      <c r="M44" s="7"/>
      <c r="N44" s="7"/>
      <c r="O44" s="68">
        <f>O22-O33-O35-O37-O40+O42</f>
        <v>6258</v>
      </c>
      <c r="P44" s="69"/>
      <c r="Q44" s="7" t="s">
        <v>1</v>
      </c>
      <c r="R44" s="7"/>
      <c r="S44" s="7"/>
      <c r="T44" s="7"/>
      <c r="U44" s="7"/>
      <c r="V44" s="8"/>
      <c r="W44" s="1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17"/>
      <c r="AW44" s="17"/>
      <c r="AX44" s="17"/>
      <c r="AY44" s="29"/>
      <c r="AZ44" s="29"/>
      <c r="BA44" s="29"/>
      <c r="BB44" s="29"/>
      <c r="BC44" s="29"/>
      <c r="BD44" s="29"/>
      <c r="BE44" s="29"/>
      <c r="BF44" s="30"/>
      <c r="BG44" s="30"/>
      <c r="BH44" s="30"/>
      <c r="BI44" s="30"/>
      <c r="BJ44" s="30"/>
      <c r="BK44" s="30"/>
      <c r="BL44" s="30"/>
      <c r="BM44" s="30"/>
    </row>
    <row r="45" spans="1:65" x14ac:dyDescent="0.25">
      <c r="A45" s="1"/>
      <c r="B45" s="6"/>
      <c r="C45" s="72" t="s">
        <v>41</v>
      </c>
      <c r="D45" s="72"/>
      <c r="E45" s="72"/>
      <c r="F45" s="72"/>
      <c r="G45" s="72"/>
      <c r="H45" s="72"/>
      <c r="I45" s="72"/>
      <c r="J45" s="72"/>
      <c r="K45" s="7"/>
      <c r="L45" s="7"/>
      <c r="M45" s="7"/>
      <c r="N45" s="7"/>
      <c r="O45" s="24"/>
      <c r="P45" s="25"/>
      <c r="Q45" s="7"/>
      <c r="R45" s="7"/>
      <c r="S45" s="7"/>
      <c r="T45" s="7"/>
      <c r="U45" s="7"/>
      <c r="V45" s="8"/>
      <c r="W45" s="1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17"/>
      <c r="AW45" s="17"/>
      <c r="AX45" s="17"/>
      <c r="AY45" s="29"/>
      <c r="AZ45" s="29"/>
      <c r="BA45" s="29"/>
      <c r="BB45" s="29"/>
      <c r="BC45" s="29"/>
      <c r="BD45" s="29"/>
      <c r="BE45" s="29"/>
      <c r="BF45" s="30"/>
      <c r="BG45" s="30"/>
      <c r="BH45" s="30"/>
      <c r="BI45" s="30"/>
      <c r="BJ45" s="30"/>
      <c r="BK45" s="30"/>
      <c r="BL45" s="30"/>
      <c r="BM45" s="30"/>
    </row>
    <row r="46" spans="1:65" x14ac:dyDescent="0.25">
      <c r="A46" s="1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1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17"/>
      <c r="AW46" s="17"/>
      <c r="AX46" s="17"/>
      <c r="AY46" s="29"/>
      <c r="AZ46" s="29"/>
      <c r="BA46" s="29"/>
      <c r="BB46" s="29"/>
      <c r="BC46" s="29"/>
      <c r="BD46" s="29"/>
      <c r="BE46" s="29"/>
      <c r="BF46" s="30"/>
      <c r="BG46" s="30"/>
      <c r="BH46" s="30"/>
      <c r="BI46" s="30"/>
      <c r="BJ46" s="30"/>
      <c r="BK46" s="30"/>
      <c r="BL46" s="30"/>
      <c r="BM46" s="30"/>
    </row>
    <row r="47" spans="1:65" x14ac:dyDescent="0.25">
      <c r="A47" s="1"/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7"/>
      <c r="S47" s="7"/>
      <c r="T47" s="7"/>
      <c r="U47" s="7"/>
      <c r="V47" s="8"/>
      <c r="W47" s="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17"/>
      <c r="AV47" s="17"/>
      <c r="AW47" s="17"/>
      <c r="AX47" s="17"/>
      <c r="AY47" s="29"/>
      <c r="AZ47" s="29"/>
      <c r="BA47" s="29"/>
      <c r="BB47" s="29"/>
      <c r="BC47" s="29"/>
      <c r="BD47" s="29"/>
      <c r="BE47" s="29"/>
      <c r="BF47" s="30"/>
      <c r="BG47" s="30"/>
      <c r="BH47" s="30"/>
      <c r="BI47" s="30"/>
      <c r="BJ47" s="30"/>
      <c r="BK47" s="30"/>
      <c r="BL47" s="30"/>
      <c r="BM47" s="30"/>
    </row>
    <row r="48" spans="1:65" x14ac:dyDescent="0.25">
      <c r="A48" s="1"/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7"/>
      <c r="S48" s="7"/>
      <c r="T48" s="7"/>
      <c r="U48" s="7"/>
      <c r="V48" s="8"/>
      <c r="W48" s="1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29"/>
      <c r="AZ48" s="29"/>
      <c r="BA48" s="29"/>
      <c r="BB48" s="29"/>
      <c r="BC48" s="29"/>
      <c r="BD48" s="29"/>
      <c r="BE48" s="29"/>
      <c r="BF48" s="30"/>
      <c r="BG48" s="30"/>
      <c r="BH48" s="30"/>
      <c r="BI48" s="30"/>
      <c r="BJ48" s="30"/>
      <c r="BK48" s="30"/>
      <c r="BL48" s="30"/>
      <c r="BM48" s="30"/>
    </row>
    <row r="49" spans="1:65" x14ac:dyDescent="0.25">
      <c r="A49" s="1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29"/>
      <c r="AZ49" s="29"/>
      <c r="BA49" s="29"/>
      <c r="BB49" s="29"/>
      <c r="BC49" s="29"/>
      <c r="BD49" s="29"/>
      <c r="BE49" s="29"/>
      <c r="BF49" s="30"/>
      <c r="BG49" s="30"/>
      <c r="BH49" s="30"/>
      <c r="BI49" s="30"/>
      <c r="BJ49" s="30"/>
      <c r="BK49" s="30"/>
      <c r="BL49" s="30"/>
      <c r="BM49" s="30"/>
    </row>
    <row r="50" spans="1:65" x14ac:dyDescent="0.25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1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0"/>
      <c r="BG50" s="30"/>
      <c r="BH50" s="30"/>
      <c r="BI50" s="30"/>
      <c r="BJ50" s="30"/>
      <c r="BK50" s="30"/>
      <c r="BL50" s="30"/>
      <c r="BM50" s="30"/>
    </row>
    <row r="51" spans="1:65" x14ac:dyDescent="0.25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1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0"/>
      <c r="BG51" s="30"/>
      <c r="BH51" s="30"/>
      <c r="BI51" s="30"/>
      <c r="BJ51" s="30"/>
      <c r="BK51" s="30"/>
      <c r="BL51" s="30"/>
      <c r="BM51" s="30"/>
    </row>
    <row r="52" spans="1:65" x14ac:dyDescent="0.25">
      <c r="A52" s="1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1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"/>
      <c r="BE52" s="2"/>
    </row>
    <row r="53" spans="1:65" x14ac:dyDescent="0.25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1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"/>
      <c r="BE53" s="2"/>
    </row>
    <row r="54" spans="1:65" x14ac:dyDescent="0.25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1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"/>
      <c r="BE54" s="2"/>
    </row>
    <row r="55" spans="1:65" x14ac:dyDescent="0.25">
      <c r="A55" s="1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1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"/>
      <c r="BE55" s="2"/>
    </row>
    <row r="56" spans="1:65" ht="6" customHeight="1" thickBot="1" x14ac:dyDescent="0.3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"/>
      <c r="BE56" s="2"/>
    </row>
    <row r="57" spans="1:6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"/>
      <c r="BE57" s="2"/>
    </row>
    <row r="58" spans="1:6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"/>
      <c r="BE58" s="2"/>
    </row>
    <row r="59" spans="1:6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"/>
      <c r="BE59" s="2"/>
    </row>
    <row r="60" spans="1:6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"/>
      <c r="BE60" s="2"/>
    </row>
    <row r="61" spans="1:6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6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6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6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</sheetData>
  <sheetProtection password="B0E9" sheet="1" objects="1" scenarios="1" selectLockedCells="1"/>
  <mergeCells count="67">
    <mergeCell ref="C45:J45"/>
    <mergeCell ref="O42:P42"/>
    <mergeCell ref="C42:F42"/>
    <mergeCell ref="AI39:AL39"/>
    <mergeCell ref="Y39:AF40"/>
    <mergeCell ref="A1:V1"/>
    <mergeCell ref="A2:V2"/>
    <mergeCell ref="D37:K38"/>
    <mergeCell ref="AG25:AH25"/>
    <mergeCell ref="D27:I28"/>
    <mergeCell ref="O27:P28"/>
    <mergeCell ref="AG30:AH30"/>
    <mergeCell ref="AG33:AH33"/>
    <mergeCell ref="AG34:AH34"/>
    <mergeCell ref="C9:M9"/>
    <mergeCell ref="C11:I11"/>
    <mergeCell ref="C5:J5"/>
    <mergeCell ref="C7:H7"/>
    <mergeCell ref="AG32:AH32"/>
    <mergeCell ref="C15:M17"/>
    <mergeCell ref="O22:P22"/>
    <mergeCell ref="C47:Q48"/>
    <mergeCell ref="C44:F44"/>
    <mergeCell ref="C40:F40"/>
    <mergeCell ref="C32:I32"/>
    <mergeCell ref="C26:I26"/>
    <mergeCell ref="D33:I34"/>
    <mergeCell ref="D35:I36"/>
    <mergeCell ref="D29:I30"/>
    <mergeCell ref="O44:P44"/>
    <mergeCell ref="O35:P36"/>
    <mergeCell ref="O37:P38"/>
    <mergeCell ref="O40:P40"/>
    <mergeCell ref="AJ26:AK26"/>
    <mergeCell ref="AJ27:AK27"/>
    <mergeCell ref="AJ28:AK28"/>
    <mergeCell ref="AG26:AH26"/>
    <mergeCell ref="AG27:AH27"/>
    <mergeCell ref="AG28:AH28"/>
    <mergeCell ref="AI21:AJ21"/>
    <mergeCell ref="AG21:AH21"/>
    <mergeCell ref="O5:P5"/>
    <mergeCell ref="O7:P7"/>
    <mergeCell ref="O9:P9"/>
    <mergeCell ref="O11:P11"/>
    <mergeCell ref="O16:P16"/>
    <mergeCell ref="O13:P13"/>
    <mergeCell ref="X11:AB13"/>
    <mergeCell ref="S9:U9"/>
    <mergeCell ref="S11:U11"/>
    <mergeCell ref="S13:U13"/>
    <mergeCell ref="S16:U16"/>
    <mergeCell ref="AG22:AH22"/>
    <mergeCell ref="Y29:AC29"/>
    <mergeCell ref="AG29:AH29"/>
    <mergeCell ref="C22:F22"/>
    <mergeCell ref="Y28:AC28"/>
    <mergeCell ref="AG23:AH23"/>
    <mergeCell ref="AG24:AH24"/>
    <mergeCell ref="D24:H24"/>
    <mergeCell ref="O29:P30"/>
    <mergeCell ref="Y36:AC36"/>
    <mergeCell ref="AG36:AH36"/>
    <mergeCell ref="AG37:AH37"/>
    <mergeCell ref="Y37:AE37"/>
    <mergeCell ref="O24:P24"/>
    <mergeCell ref="O33:P34"/>
  </mergeCells>
  <conditionalFormatting sqref="C47:Q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2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Fanda</dc:creator>
  <cp:lastModifiedBy>František Jareš</cp:lastModifiedBy>
  <dcterms:created xsi:type="dcterms:W3CDTF">2014-08-25T19:38:49Z</dcterms:created>
  <dcterms:modified xsi:type="dcterms:W3CDTF">2018-01-15T12:02:50Z</dcterms:modified>
</cp:coreProperties>
</file>